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Bystrc\3.Etapa\Realizace_2021\"/>
    </mc:Choice>
  </mc:AlternateContent>
  <xr:revisionPtr revIDLastSave="0" documentId="13_ncr:1_{E57F1312-83B5-4534-B4DB-9EE879051404}" xr6:coauthVersionLast="47" xr6:coauthVersionMax="47" xr10:uidLastSave="{00000000-0000-0000-0000-000000000000}"/>
  <bookViews>
    <workbookView xWindow="1380" yWindow="300" windowWidth="25380" windowHeight="1960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Pol'!$A$1:$V$60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 iterate="1" iterateCount="1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8" i="12"/>
  <c r="G51" i="12"/>
  <c r="G52" i="12"/>
  <c r="G53" i="12"/>
  <c r="G50" i="12"/>
  <c r="G56" i="12"/>
  <c r="G57" i="12"/>
  <c r="G58" i="12"/>
  <c r="G59" i="12"/>
  <c r="G60" i="12"/>
  <c r="G61" i="12"/>
  <c r="G55" i="12"/>
  <c r="G54" i="12"/>
  <c r="G49" i="12"/>
  <c r="G7" i="12"/>
  <c r="H32" i="1" l="1"/>
  <c r="I63" i="1" l="1"/>
  <c r="M13" i="12" l="1"/>
  <c r="U57" i="12"/>
  <c r="Q57" i="12"/>
  <c r="O57" i="12"/>
  <c r="K57" i="12"/>
  <c r="I57" i="12"/>
  <c r="M57" i="12"/>
  <c r="U56" i="12"/>
  <c r="Q56" i="12"/>
  <c r="O56" i="12"/>
  <c r="K56" i="12"/>
  <c r="I56" i="12"/>
  <c r="M56" i="12"/>
  <c r="U55" i="12"/>
  <c r="Q55" i="12"/>
  <c r="O55" i="12"/>
  <c r="K55" i="12"/>
  <c r="I55" i="12"/>
  <c r="M55" i="12"/>
  <c r="U53" i="12"/>
  <c r="Q53" i="12"/>
  <c r="O53" i="12"/>
  <c r="K53" i="12"/>
  <c r="I53" i="12"/>
  <c r="U51" i="12"/>
  <c r="Q51" i="12"/>
  <c r="O51" i="12"/>
  <c r="K51" i="12"/>
  <c r="I51" i="12"/>
  <c r="M51" i="12"/>
  <c r="U13" i="12"/>
  <c r="Q13" i="12"/>
  <c r="O13" i="12"/>
  <c r="K13" i="12"/>
  <c r="I13" i="12"/>
  <c r="U12" i="12"/>
  <c r="Q12" i="12"/>
  <c r="O12" i="12"/>
  <c r="K12" i="12"/>
  <c r="I12" i="12"/>
  <c r="M12" i="12"/>
  <c r="U8" i="12"/>
  <c r="Q8" i="12"/>
  <c r="O8" i="12"/>
  <c r="K8" i="12"/>
  <c r="I8" i="12"/>
  <c r="M53" i="12" l="1"/>
  <c r="I61" i="1"/>
  <c r="M8" i="12"/>
  <c r="K54" i="12"/>
  <c r="I49" i="12"/>
  <c r="U49" i="12"/>
  <c r="I54" i="12"/>
  <c r="O54" i="12"/>
  <c r="Q54" i="12"/>
  <c r="K49" i="12"/>
  <c r="I7" i="12"/>
  <c r="K7" i="12"/>
  <c r="U54" i="12"/>
  <c r="O49" i="12"/>
  <c r="Q49" i="12"/>
  <c r="M54" i="12"/>
  <c r="U7" i="12"/>
  <c r="Q7" i="12"/>
  <c r="O7" i="12"/>
  <c r="M49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2" i="1" l="1"/>
  <c r="J39" i="1"/>
  <c r="J42" i="1" s="1"/>
  <c r="J40" i="1"/>
  <c r="I64" i="1" l="1"/>
  <c r="J63" i="1" l="1"/>
  <c r="J62" i="1"/>
  <c r="J61" i="1"/>
  <c r="I18" i="1"/>
  <c r="I21" i="1" s="1"/>
  <c r="G25" i="1" s="1"/>
  <c r="G26" i="1" s="1"/>
  <c r="G29" i="1" s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<sst xmlns="http://schemas.openxmlformats.org/spreadsheetml/2006/main" count="274" uniqueCount="173">
  <si>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</si>
  <si>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</si>
  <si>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</si>
  <si>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</si>
  <si>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</si>
  <si>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</si>
  <si>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</si>
  <si>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</si>
  <si>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</si>
  <si>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</si>
  <si>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</si>
  <si>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</si>
  <si>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</si>
  <si>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</si>
  <si>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</si>
  <si>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</si>
  <si>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</si>
  <si>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</si>
  <si>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</si>
  <si>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</si>
  <si>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</si>
  <si>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</si>
  <si>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</si>
  <si>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</si>
  <si>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</si>
  <si>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</si>
  <si>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</si>
  <si>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</si>
  <si>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</si>
  <si>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</si>
  <si>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</si>
  <si>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</si>
  <si>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</si>
  <si>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</si>
  <si>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</si>
  <si>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</si>
  <si>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</si>
  <si>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</si>
  <si>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</si>
  <si>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</si>
  <si>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</si>
  <si>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</si>
  <si>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</si>
  <si>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</si>
  <si>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</si>
  <si>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</si>
  <si>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</si>
  <si>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</si>
  <si>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</si>
  <si>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</si>
  <si>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</si>
  <si>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</si>
  <si>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</si>
  <si>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</si>
  <si>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</si>
  <si>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</si>
  <si>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</si>
  <si>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</si>
  <si>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</si>
  <si>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</si>
  <si>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</si>
  <si>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</si>
  <si>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</si>
  <si>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</si>
  <si>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</si>
  <si>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</si>
  <si>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</si>
  <si>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</si>
  <si>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</si>
  <si>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</si>
  <si>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</si>
  <si>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</si>
  <si>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</si>
  <si>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</si>
  <si>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</si>
  <si>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</si>
  <si>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</si>
  <si>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</si>
  <si>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</si>
  <si>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</si>
  <si>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</si>
  <si>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</si>
  <si>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</si>
  <si>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</si>
  <si>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</si>
  <si>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</si>
  <si>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</si>
  <si>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</si>
  <si>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</si>
  <si>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</si>
  <si>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</si>
  <si>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</si>
  <si>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</si>
  <si>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</si>
  <si>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</si>
  <si>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</si>
  <si>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</si>
  <si>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</si>
  <si>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</si>
  <si>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</si>
  <si>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</si>
  <si>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</si>
  <si>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</si>
  <si>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</si>
  <si>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</si>
  <si>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</si>
  <si>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RTS 17/ I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</si>
  <si>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</si>
  <si>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</si>
  <si>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</si>
  <si>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</si>
  <si>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</si>
  <si>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POL99_8</t>
  </si>
  <si>
    <r>
      <t>m</t>
    </r>
    <r>
      <rPr>
        <vertAlign val="superscript"/>
        <sz val="8"/>
        <rFont val="Arial CE"/>
        <charset val="238"/>
      </rPr>
      <t>2</t>
    </r>
  </si>
  <si>
    <t>t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</si>
  <si>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</si>
  <si>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</si>
  <si>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</si>
  <si>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</si>
  <si>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</si>
  <si>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Ethernet Cable cat7 S-FTP PVC outdoor</t>
  </si>
  <si>
    <t>Průzkum trasy ve volném terénu</t>
  </si>
  <si>
    <t xml:space="preserve">Průzkum optické trasy </t>
  </si>
  <si>
    <t>Brně</t>
  </si>
  <si>
    <t>Brno-město 602 00</t>
  </si>
  <si>
    <t xml:space="preserve">          </t>
  </si>
  <si>
    <t>Certifikační měření metalického vedení cat.7 vč. Protokolu</t>
  </si>
  <si>
    <t>Hloubení kabelové rýhy 35cm šir.,80cm hlub.,zem.tř.3</t>
  </si>
  <si>
    <t>Zříz.kab.lože z kop.písku š.do 50cm</t>
  </si>
  <si>
    <t>Zakrytí plastovou fólií š.22cm</t>
  </si>
  <si>
    <t>Ruční zához rýhy 35cm šir.,80cm hlub.,zem.tř.3</t>
  </si>
  <si>
    <t>Zřízení varov.ohražení kolem výkopu</t>
  </si>
  <si>
    <t>Vytýčení stávajících inženýrských sítí</t>
  </si>
  <si>
    <t>- jednotlivé položky jsou uvedeny včetně montážních prací</t>
  </si>
  <si>
    <t>Zdvihací zařízení - plošina</t>
  </si>
  <si>
    <t>Výškové práce</t>
  </si>
  <si>
    <t>Bourání živičných povrchů komunikací pro pěší tl. 5 cm</t>
  </si>
  <si>
    <t>Bourání betonových povrchů komunikací pro pěší</t>
  </si>
  <si>
    <t>Řezání spáry v asfaltu do tloušťky 10 cm</t>
  </si>
  <si>
    <t>Odvoz zeminy do vzdálenosti 20 km</t>
  </si>
  <si>
    <t>Odvoz živice, asfalt do vzdálenosti 20 km</t>
  </si>
  <si>
    <t xml:space="preserve">Příplatek k ceně odvozu za další i započatý 1 km </t>
  </si>
  <si>
    <t>Provizorní úprava povrchů obalovanou drtí</t>
  </si>
  <si>
    <t>Podklad. kamenivo obal. asfalt ACP16 tloušťky 10 cm</t>
  </si>
  <si>
    <t>Litý asfalt MA8 do 3m tloušťky 3cm,</t>
  </si>
  <si>
    <t>Podklad ze štěrkopísku ŠP tloušťky 15 cm</t>
  </si>
  <si>
    <t>Výplň spáry živičnou zálivkou</t>
  </si>
  <si>
    <t>Trubka HDPE 40/33  šedá s potiskem Brněnské komunikace</t>
  </si>
  <si>
    <t>Montáž spojky HDPE</t>
  </si>
  <si>
    <t>Spojka Plasson SPP 40</t>
  </si>
  <si>
    <t>Montáž koncovky HDPE</t>
  </si>
  <si>
    <t>Koncovka Plasson KPP 40</t>
  </si>
  <si>
    <t>Kalibrace trubky HDPE/LSPE</t>
  </si>
  <si>
    <t>Tlakování trubky HDPE/LSPE</t>
  </si>
  <si>
    <t>Betonový žlab TK1 včetně víka</t>
  </si>
  <si>
    <t>Prostup do budovy vč. zapravení prostupu, materiál</t>
  </si>
  <si>
    <r>
      <t>m</t>
    </r>
    <r>
      <rPr>
        <vertAlign val="superscript"/>
        <sz val="8"/>
        <rFont val="Arial CE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</si>
  <si>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KOPOFLEX dvouplášťová pr.50mm</t>
  </si>
  <si>
    <t>Uložení optického kabelu</t>
  </si>
  <si>
    <t>Rozebrání zámkové dlažby</t>
  </si>
  <si>
    <r>
      <t>m</t>
    </r>
    <r>
      <rPr>
        <vertAlign val="superscript"/>
        <sz val="8"/>
        <rFont val="Arial CE"/>
        <family val="2"/>
        <charset val="238"/>
      </rPr>
      <t>2</t>
    </r>
  </si>
  <si>
    <t>Pokládka zámkové dlažby</t>
  </si>
  <si>
    <t>Optická kabelová trasa</t>
  </si>
  <si>
    <t>Rozvody na ul. Přístavní</t>
  </si>
  <si>
    <t>Prostup stávajícím ocelovým sloupem pr. 20mm</t>
  </si>
  <si>
    <t>Uložení datového metalického kabelu</t>
  </si>
  <si>
    <t xml:space="preserve">Optický kabel 144vl. SM 9/125um, gelový vnější provedení 36kg/km </t>
  </si>
  <si>
    <t>Přeložení optické kabelové trasy  ul. Přístavní - MČ Brno Bystrc</t>
  </si>
  <si>
    <t>Demontáž stávajícího vedení</t>
  </si>
  <si>
    <t>Zafukování optického kabelu/mikrotrubička</t>
  </si>
  <si>
    <t>Mikrotrubička 12/8 mm outdoor</t>
  </si>
  <si>
    <t>Tomáš Krejzlík</t>
  </si>
  <si>
    <t>Popis rozpočtu: přeložení optické kabelové trasy  ul. Přístavní - MČ Brno Bystrc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</si>
</sst>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General_)"/>
  </numFmts>
  <fonts count="4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6" fillId="0" borderId="0" applyFill="0"/>
    <xf numFmtId="0" fontId="3" fillId="0" borderId="0"/>
    <xf numFmtId="0" fontId="37" fillId="0" borderId="0"/>
    <xf numFmtId="0" fontId="38" fillId="0" borderId="0">
      <alignment vertical="center"/>
    </xf>
    <xf numFmtId="0" fontId="3" fillId="0" borderId="0"/>
    <xf numFmtId="0" fontId="3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2">
    <xf numFmtId="0" fontId="0" fillId="0" borderId="0" xfId="0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10" fillId="0" borderId="15" xfId="0" applyFont="1" applyBorder="1"/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0" fillId="0" borderId="1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11" xfId="0" applyFont="1" applyBorder="1" applyAlignment="1">
      <alignment horizontal="right"/>
    </xf>
    <xf numFmtId="0" fontId="10" fillId="0" borderId="15" xfId="0" applyFont="1" applyBorder="1" applyAlignment="1">
      <alignment vertical="top"/>
    </xf>
    <xf numFmtId="14" fontId="10" fillId="0" borderId="15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1" fontId="10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10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0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0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10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10" fillId="0" borderId="24" xfId="0" applyFont="1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10" fillId="0" borderId="20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left" vertical="center"/>
    </xf>
    <xf numFmtId="0" fontId="10" fillId="0" borderId="18" xfId="0" applyFont="1" applyBorder="1"/>
    <xf numFmtId="0" fontId="6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10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0" fillId="25" borderId="0" xfId="0" applyFill="1"/>
    <xf numFmtId="0" fontId="10" fillId="25" borderId="0" xfId="0" applyFont="1" applyFill="1"/>
    <xf numFmtId="0" fontId="10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10" fillId="25" borderId="0" xfId="0" applyNumberFormat="1" applyFont="1" applyFill="1" applyAlignment="1">
      <alignment horizontal="left" vertical="center"/>
    </xf>
    <xf numFmtId="0" fontId="10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10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10" fillId="25" borderId="15" xfId="0" applyNumberFormat="1" applyFont="1" applyFill="1" applyBorder="1" applyAlignment="1">
      <alignment horizontal="left" vertical="center"/>
    </xf>
    <xf numFmtId="0" fontId="10" fillId="25" borderId="15" xfId="0" applyFont="1" applyFill="1" applyBorder="1"/>
    <xf numFmtId="0" fontId="10" fillId="25" borderId="19" xfId="0" applyFont="1" applyFill="1" applyBorder="1"/>
    <xf numFmtId="49" fontId="10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10" fillId="0" borderId="28" xfId="0" applyNumberFormat="1" applyFont="1" applyBorder="1"/>
    <xf numFmtId="3" fontId="10" fillId="0" borderId="29" xfId="0" applyNumberFormat="1" applyFont="1" applyBorder="1"/>
    <xf numFmtId="3" fontId="0" fillId="25" borderId="30" xfId="0" applyNumberFormat="1" applyFill="1" applyBorder="1"/>
    <xf numFmtId="3" fontId="9" fillId="26" borderId="31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 wrapText="1"/>
    </xf>
    <xf numFmtId="3" fontId="9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4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9" fillId="26" borderId="32" xfId="0" applyNumberFormat="1" applyFont="1" applyFill="1" applyBorder="1" applyAlignment="1">
      <alignment horizontal="center" vertical="center" wrapText="1" shrinkToFit="1"/>
    </xf>
    <xf numFmtId="3" fontId="5" fillId="0" borderId="32" xfId="0" applyNumberFormat="1" applyFont="1" applyBorder="1" applyAlignment="1">
      <alignment horizontal="right" wrapText="1" shrinkToFit="1"/>
    </xf>
    <xf numFmtId="3" fontId="5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10" fillId="0" borderId="29" xfId="0" applyNumberFormat="1" applyFont="1" applyBorder="1" applyAlignment="1">
      <alignment wrapText="1" shrinkToFit="1"/>
    </xf>
    <xf numFmtId="3" fontId="10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6" fillId="25" borderId="33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6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10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8" fillId="0" borderId="0" xfId="0" applyFont="1"/>
    <xf numFmtId="0" fontId="17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0" fontId="9" fillId="0" borderId="28" xfId="0" applyFont="1" applyBorder="1"/>
    <xf numFmtId="49" fontId="9" fillId="0" borderId="28" xfId="0" applyNumberFormat="1" applyFont="1" applyBorder="1" applyAlignment="1">
      <alignment vertical="center"/>
    </xf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9" fillId="25" borderId="17" xfId="0" applyFont="1" applyFill="1" applyBorder="1"/>
    <xf numFmtId="0" fontId="9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9" fillId="0" borderId="29" xfId="0" applyNumberFormat="1" applyFont="1" applyBorder="1" applyAlignment="1">
      <alignment vertical="center"/>
    </xf>
    <xf numFmtId="4" fontId="9" fillId="25" borderId="30" xfId="0" applyNumberFormat="1" applyFont="1" applyFill="1" applyBorder="1"/>
    <xf numFmtId="49" fontId="9" fillId="0" borderId="31" xfId="0" applyNumberFormat="1" applyFont="1" applyBorder="1" applyAlignment="1">
      <alignment vertical="center"/>
    </xf>
    <xf numFmtId="4" fontId="9" fillId="0" borderId="32" xfId="0" applyNumberFormat="1" applyFont="1" applyBorder="1" applyAlignment="1">
      <alignment vertical="center"/>
    </xf>
    <xf numFmtId="3" fontId="9" fillId="0" borderId="30" xfId="0" applyNumberFormat="1" applyFont="1" applyBorder="1" applyAlignment="1">
      <alignment vertical="center"/>
    </xf>
    <xf numFmtId="3" fontId="9" fillId="25" borderId="30" xfId="0" applyNumberFormat="1" applyFont="1" applyFill="1" applyBorder="1"/>
    <xf numFmtId="4" fontId="9" fillId="0" borderId="32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9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8" fillId="0" borderId="0" xfId="0" applyFont="1"/>
    <xf numFmtId="0" fontId="18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Alignment="1">
      <alignment vertical="top" shrinkToFit="1"/>
    </xf>
    <xf numFmtId="0" fontId="18" fillId="0" borderId="17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0" fontId="18" fillId="0" borderId="28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18" fillId="0" borderId="28" xfId="0" applyFont="1" applyBorder="1" applyAlignment="1">
      <alignment horizontal="left" wrapText="1"/>
    </xf>
    <xf numFmtId="0" fontId="18" fillId="0" borderId="29" xfId="0" applyFont="1" applyBorder="1" applyAlignment="1">
      <alignment horizontal="center"/>
    </xf>
    <xf numFmtId="0" fontId="18" fillId="0" borderId="28" xfId="0" applyFont="1" applyBorder="1" applyAlignment="1">
      <alignment wrapText="1"/>
    </xf>
    <xf numFmtId="4" fontId="9" fillId="0" borderId="27" xfId="0" applyNumberFormat="1" applyFont="1" applyBorder="1" applyAlignment="1">
      <alignment vertical="center"/>
    </xf>
    <xf numFmtId="0" fontId="39" fillId="0" borderId="29" xfId="0" applyFont="1" applyBorder="1" applyAlignment="1">
      <alignment horizontal="left" vertical="top" wrapText="1"/>
    </xf>
    <xf numFmtId="0" fontId="39" fillId="0" borderId="29" xfId="0" applyFont="1" applyBorder="1" applyAlignment="1">
      <alignment horizontal="center"/>
    </xf>
    <xf numFmtId="164" fontId="39" fillId="0" borderId="29" xfId="0" applyNumberFormat="1" applyFont="1" applyBorder="1" applyAlignment="1">
      <alignment vertical="top" shrinkToFit="1"/>
    </xf>
    <xf numFmtId="4" fontId="39" fillId="0" borderId="29" xfId="0" applyNumberFormat="1" applyFont="1" applyBorder="1" applyAlignment="1">
      <alignment vertical="top" shrinkToFit="1"/>
    </xf>
    <xf numFmtId="49" fontId="9" fillId="0" borderId="29" xfId="0" applyNumberFormat="1" applyFont="1" applyBorder="1" applyAlignment="1">
      <alignment vertical="center"/>
    </xf>
    <xf numFmtId="0" fontId="18" fillId="0" borderId="17" xfId="0" applyFont="1" applyBorder="1" applyAlignment="1">
      <alignment vertical="top"/>
    </xf>
    <xf numFmtId="3" fontId="9" fillId="0" borderId="27" xfId="0" applyNumberFormat="1" applyFont="1" applyBorder="1" applyAlignment="1">
      <alignment vertical="center"/>
    </xf>
    <xf numFmtId="0" fontId="18" fillId="0" borderId="30" xfId="0" applyFont="1" applyBorder="1" applyAlignment="1">
      <alignment horizontal="left" vertical="top"/>
    </xf>
    <xf numFmtId="0" fontId="5" fillId="24" borderId="0" xfId="0" applyFont="1" applyFill="1" applyAlignment="1">
      <alignment horizontal="left"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36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9" fontId="9" fillId="0" borderId="31" xfId="0" applyNumberFormat="1" applyFont="1" applyBorder="1" applyAlignment="1">
      <alignment vertical="center" wrapText="1"/>
    </xf>
    <xf numFmtId="49" fontId="9" fillId="0" borderId="24" xfId="0" applyNumberFormat="1" applyFont="1" applyBorder="1" applyAlignment="1">
      <alignment vertical="center" wrapText="1"/>
    </xf>
    <xf numFmtId="0" fontId="10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10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7"/>
  <sheetViews>
    <sheetView showGridLines="0" topLeftCell="B36" zoomScale="115" zoomScaleNormal="115" zoomScaleSheetLayoutView="75" workbookViewId="0">
      <selection activeCell="Q45" sqref="Q4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167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162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162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125</v>
      </c>
      <c r="D7" s="71" t="s">
        <v>124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27"/>
      <c r="E11" s="227"/>
      <c r="F11" s="227"/>
      <c r="G11" s="227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30"/>
      <c r="E12" s="230"/>
      <c r="F12" s="230"/>
      <c r="G12" s="230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197"/>
      <c r="E13" s="197"/>
      <c r="F13" s="197"/>
      <c r="G13" s="197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171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41" t="s">
        <v>26</v>
      </c>
      <c r="B16" s="47" t="s">
        <v>26</v>
      </c>
      <c r="C16" s="48"/>
      <c r="D16" s="49"/>
      <c r="E16" s="212"/>
      <c r="F16" s="213"/>
      <c r="G16" s="212"/>
      <c r="H16" s="213"/>
      <c r="I16" s="212">
        <v>0</v>
      </c>
      <c r="J16" s="214"/>
    </row>
    <row r="17" spans="1:10" ht="23.25" customHeight="1" x14ac:dyDescent="0.2">
      <c r="A17" s="141" t="s">
        <v>27</v>
      </c>
      <c r="B17" s="47" t="s">
        <v>27</v>
      </c>
      <c r="C17" s="48"/>
      <c r="D17" s="49"/>
      <c r="E17" s="212"/>
      <c r="F17" s="213"/>
      <c r="G17" s="212"/>
      <c r="H17" s="213"/>
      <c r="I17" s="212">
        <v>0</v>
      </c>
      <c r="J17" s="214"/>
    </row>
    <row r="18" spans="1:10" ht="23.25" customHeight="1" x14ac:dyDescent="0.2">
      <c r="A18" s="141" t="s">
        <v>28</v>
      </c>
      <c r="B18" s="47" t="s">
        <v>28</v>
      </c>
      <c r="C18" s="48"/>
      <c r="D18" s="49"/>
      <c r="E18" s="212"/>
      <c r="F18" s="213"/>
      <c r="G18" s="212"/>
      <c r="H18" s="213"/>
      <c r="I18" s="212">
        <f>I64</f>
        <v>0</v>
      </c>
      <c r="J18" s="214"/>
    </row>
    <row r="19" spans="1:10" ht="23.25" customHeight="1" x14ac:dyDescent="0.2">
      <c r="A19" s="141" t="s">
        <v>71</v>
      </c>
      <c r="B19" s="47" t="s">
        <v>29</v>
      </c>
      <c r="C19" s="48"/>
      <c r="D19" s="49"/>
      <c r="E19" s="212"/>
      <c r="F19" s="213"/>
      <c r="G19" s="212"/>
      <c r="H19" s="213"/>
      <c r="I19" s="212">
        <v>0</v>
      </c>
      <c r="J19" s="214"/>
    </row>
    <row r="20" spans="1:10" ht="23.25" customHeight="1" x14ac:dyDescent="0.2">
      <c r="A20" s="141" t="s">
        <v>72</v>
      </c>
      <c r="B20" s="47" t="s">
        <v>30</v>
      </c>
      <c r="C20" s="48"/>
      <c r="D20" s="49"/>
      <c r="E20" s="212"/>
      <c r="F20" s="213"/>
      <c r="G20" s="212"/>
      <c r="H20" s="213"/>
      <c r="I20" s="212">
        <v>0</v>
      </c>
      <c r="J20" s="214"/>
    </row>
    <row r="21" spans="1:10" ht="23.25" customHeight="1" x14ac:dyDescent="0.2">
      <c r="A21" s="3"/>
      <c r="B21" s="64" t="s">
        <v>31</v>
      </c>
      <c r="C21" s="65"/>
      <c r="D21" s="66"/>
      <c r="E21" s="215"/>
      <c r="F21" s="224"/>
      <c r="G21" s="215"/>
      <c r="H21" s="224"/>
      <c r="I21" s="215">
        <f>SUM(I16:J20)</f>
        <v>0</v>
      </c>
      <c r="J21" s="216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10">
        <v>0</v>
      </c>
      <c r="H23" s="211"/>
      <c r="I23" s="211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08">
        <v>0</v>
      </c>
      <c r="H24" s="209"/>
      <c r="I24" s="209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10">
        <f>I21</f>
        <v>0</v>
      </c>
      <c r="H25" s="211"/>
      <c r="I25" s="211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20">
        <f>ZakladDPHZakl*0.21</f>
        <v>0</v>
      </c>
      <c r="H26" s="221"/>
      <c r="I26" s="221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22">
        <v>0</v>
      </c>
      <c r="H27" s="222"/>
      <c r="I27" s="222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23">
        <v>759189</v>
      </c>
      <c r="H28" s="225"/>
      <c r="I28" s="225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23">
        <f>ZakladDPHZakl+DPHZakl</f>
        <v>0</v>
      </c>
      <c r="H29" s="223"/>
      <c r="I29" s="223"/>
      <c r="J29" s="120" t="s">
        <v>54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123</v>
      </c>
      <c r="E32" s="33"/>
      <c r="F32" s="16" t="s">
        <v>11</v>
      </c>
      <c r="G32" s="33"/>
      <c r="H32" s="34">
        <f ca="1">TODAY()</f>
        <v>45407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07" t="s">
        <v>2</v>
      </c>
      <c r="E35" s="207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198"/>
      <c r="D39" s="199"/>
      <c r="E39" s="199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00" t="s">
        <v>44</v>
      </c>
      <c r="D40" s="201"/>
      <c r="E40" s="201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02" t="s">
        <v>44</v>
      </c>
      <c r="D41" s="203"/>
      <c r="E41" s="203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04" t="s">
        <v>53</v>
      </c>
      <c r="C42" s="205"/>
      <c r="D42" s="205"/>
      <c r="E42" s="206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172</v>
      </c>
    </row>
    <row r="45" spans="1:52" ht="38.25" x14ac:dyDescent="0.2">
      <c r="B45" s="194" t="s">
        <v>55</v>
      </c>
      <c r="C45" s="194"/>
      <c r="D45" s="194"/>
      <c r="E45" s="194"/>
      <c r="F45" s="194"/>
      <c r="G45" s="194"/>
      <c r="H45" s="194"/>
      <c r="I45" s="194"/>
      <c r="J45" s="194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194" t="s">
        <v>56</v>
      </c>
      <c r="C46" s="194"/>
      <c r="D46" s="194"/>
      <c r="E46" s="194"/>
      <c r="F46" s="194"/>
      <c r="G46" s="194"/>
      <c r="H46" s="194"/>
      <c r="I46" s="194"/>
      <c r="J46" s="194"/>
      <c r="AZ46" s="121" t="str">
        <f t="shared" si="1"/>
        <v>Jednotkové ceny zahrnují i náklady na:</v>
      </c>
    </row>
    <row r="47" spans="1:52" x14ac:dyDescent="0.2">
      <c r="B47" s="194" t="s">
        <v>57</v>
      </c>
      <c r="C47" s="194"/>
      <c r="D47" s="194"/>
      <c r="E47" s="194"/>
      <c r="F47" s="194"/>
      <c r="G47" s="194"/>
      <c r="H47" s="194"/>
      <c r="I47" s="194"/>
      <c r="J47" s="194"/>
      <c r="AZ47" s="121" t="str">
        <f t="shared" si="1"/>
        <v>- pomocný instalační materiál,</v>
      </c>
    </row>
    <row r="48" spans="1:52" x14ac:dyDescent="0.2">
      <c r="B48" s="194" t="s">
        <v>58</v>
      </c>
      <c r="C48" s="194"/>
      <c r="D48" s="194"/>
      <c r="E48" s="194"/>
      <c r="F48" s="194"/>
      <c r="G48" s="194"/>
      <c r="H48" s="194"/>
      <c r="I48" s="194"/>
      <c r="J48" s="194"/>
      <c r="AZ48" s="121" t="str">
        <f t="shared" si="1"/>
        <v>- zdvihací zařízení - plošina,</v>
      </c>
    </row>
    <row r="49" spans="1:52" x14ac:dyDescent="0.2">
      <c r="B49" s="194" t="s">
        <v>59</v>
      </c>
      <c r="C49" s="194"/>
      <c r="D49" s="194"/>
      <c r="E49" s="194"/>
      <c r="F49" s="194"/>
      <c r="G49" s="194"/>
      <c r="H49" s="194"/>
      <c r="I49" s="194"/>
      <c r="J49" s="194"/>
      <c r="AZ49" s="121" t="str">
        <f t="shared" si="1"/>
        <v>- výškové práce,</v>
      </c>
    </row>
    <row r="50" spans="1:52" x14ac:dyDescent="0.2">
      <c r="B50" s="194" t="s">
        <v>60</v>
      </c>
      <c r="C50" s="194"/>
      <c r="D50" s="194"/>
      <c r="E50" s="194"/>
      <c r="F50" s="194"/>
      <c r="G50" s="194"/>
      <c r="H50" s="194"/>
      <c r="I50" s="194"/>
      <c r="J50" s="194"/>
      <c r="AZ50" s="121" t="str">
        <f t="shared" si="1"/>
        <v>- dopravné.</v>
      </c>
    </row>
    <row r="51" spans="1:52" x14ac:dyDescent="0.2">
      <c r="B51" s="87" t="s">
        <v>133</v>
      </c>
    </row>
    <row r="52" spans="1:52" x14ac:dyDescent="0.2">
      <c r="B52" s="194" t="s">
        <v>61</v>
      </c>
      <c r="C52" s="194"/>
      <c r="D52" s="194"/>
      <c r="E52" s="194"/>
      <c r="F52" s="194"/>
      <c r="G52" s="194"/>
      <c r="H52" s="194"/>
      <c r="I52" s="194"/>
      <c r="J52" s="194"/>
      <c r="AZ52" s="121" t="str">
        <f>B52</f>
        <v>Počty koncových prvků odečteny z digitální verze PD programem Autocad.</v>
      </c>
    </row>
    <row r="53" spans="1:52" x14ac:dyDescent="0.2">
      <c r="B53" s="194" t="s">
        <v>62</v>
      </c>
      <c r="C53" s="194"/>
      <c r="D53" s="194"/>
      <c r="E53" s="194"/>
      <c r="F53" s="194"/>
      <c r="G53" s="194"/>
      <c r="H53" s="194"/>
      <c r="I53" s="194"/>
      <c r="J53" s="194"/>
      <c r="AZ53" s="121" t="str">
        <f>B53</f>
        <v>Výměry odměřeny z digitální verze PD programem Autocad z příloh.</v>
      </c>
    </row>
    <row r="55" spans="1:52" x14ac:dyDescent="0.2">
      <c r="B55" s="194" t="s">
        <v>63</v>
      </c>
      <c r="C55" s="194"/>
      <c r="D55" s="194"/>
      <c r="E55" s="194"/>
      <c r="F55" s="194"/>
      <c r="G55" s="194"/>
      <c r="H55" s="194"/>
      <c r="I55" s="194"/>
      <c r="J55" s="194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195" t="s">
        <v>163</v>
      </c>
      <c r="D61" s="196"/>
      <c r="E61" s="196"/>
      <c r="F61" s="138" t="s">
        <v>28</v>
      </c>
      <c r="G61" s="135"/>
      <c r="H61" s="135"/>
      <c r="I61" s="135">
        <f>'01 01 Pol'!G7</f>
        <v>0</v>
      </c>
      <c r="J61" s="188" t="str">
        <f>IF(I64=0,"",I61/I64*100)</f>
        <v/>
      </c>
    </row>
    <row r="62" spans="1:52" ht="25.5" customHeight="1" x14ac:dyDescent="0.2">
      <c r="A62" s="124"/>
      <c r="B62" s="126" t="s">
        <v>67</v>
      </c>
      <c r="C62" s="191" t="s">
        <v>69</v>
      </c>
      <c r="D62" s="192"/>
      <c r="E62" s="192"/>
      <c r="F62" s="139" t="s">
        <v>28</v>
      </c>
      <c r="G62" s="132"/>
      <c r="H62" s="132"/>
      <c r="I62" s="135">
        <f>'01 01 Pol'!G49</f>
        <v>0</v>
      </c>
      <c r="J62" s="136" t="str">
        <f>IF(I64=0,"",I62/I64*100)</f>
        <v/>
      </c>
    </row>
    <row r="63" spans="1:52" ht="25.5" customHeight="1" x14ac:dyDescent="0.2">
      <c r="A63" s="124"/>
      <c r="B63" s="186" t="s">
        <v>68</v>
      </c>
      <c r="C63" s="191" t="s">
        <v>70</v>
      </c>
      <c r="D63" s="192"/>
      <c r="E63" s="193"/>
      <c r="F63" s="139" t="s">
        <v>28</v>
      </c>
      <c r="G63" s="132"/>
      <c r="H63" s="132"/>
      <c r="I63" s="181">
        <f>'01 01 Pol'!G54</f>
        <v>0</v>
      </c>
      <c r="J63" s="188" t="str">
        <f>IF(I64=0,"",I63/I64*100)</f>
        <v/>
      </c>
    </row>
    <row r="64" spans="1:52" ht="25.5" customHeight="1" x14ac:dyDescent="0.2">
      <c r="A64" s="125"/>
      <c r="B64" s="129" t="s">
        <v>1</v>
      </c>
      <c r="C64" s="129"/>
      <c r="D64" s="130"/>
      <c r="E64" s="130"/>
      <c r="F64" s="140"/>
      <c r="G64" s="133"/>
      <c r="H64" s="133"/>
      <c r="I64" s="133">
        <f>SUM(I61:I63)</f>
        <v>0</v>
      </c>
      <c r="J64" s="137">
        <f>SUM(J61:J63)</f>
        <v>0</v>
      </c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  <row r="67" spans="6:10" x14ac:dyDescent="0.2">
      <c r="F67" s="88"/>
      <c r="G67" s="88"/>
      <c r="H67" s="88"/>
      <c r="I67" s="88"/>
      <c r="J67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C63:E63"/>
    <mergeCell ref="B50:J50"/>
    <mergeCell ref="B52:J52"/>
    <mergeCell ref="B53:J53"/>
    <mergeCell ref="C62:E62"/>
    <mergeCell ref="B55:J55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8</v>
      </c>
      <c r="B2" s="68"/>
      <c r="C2" s="233"/>
      <c r="D2" s="233"/>
      <c r="E2" s="233"/>
      <c r="F2" s="233"/>
      <c r="G2" s="234"/>
    </row>
    <row r="3" spans="1:7" ht="24.95" customHeight="1" x14ac:dyDescent="0.2">
      <c r="A3" s="69" t="s">
        <v>9</v>
      </c>
      <c r="B3" s="68"/>
      <c r="C3" s="233"/>
      <c r="D3" s="233"/>
      <c r="E3" s="233"/>
      <c r="F3" s="233"/>
      <c r="G3" s="234"/>
    </row>
    <row r="4" spans="1:7" ht="24.95" customHeight="1" x14ac:dyDescent="0.2">
      <c r="A4" s="69" t="s">
        <v>10</v>
      </c>
      <c r="B4" s="68"/>
      <c r="C4" s="233"/>
      <c r="D4" s="233"/>
      <c r="E4" s="233"/>
      <c r="F4" s="233"/>
      <c r="G4" s="234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46"/>
  <sheetViews>
    <sheetView tabSelected="1" zoomScaleNormal="100" workbookViewId="0">
      <selection activeCell="AB36" sqref="AB36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3" max="23" width="2.85546875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5" t="s">
        <v>7</v>
      </c>
      <c r="B1" s="235"/>
      <c r="C1" s="235"/>
      <c r="D1" s="235"/>
      <c r="E1" s="235"/>
      <c r="F1" s="235"/>
      <c r="G1" s="235"/>
      <c r="AG1" t="s">
        <v>73</v>
      </c>
    </row>
    <row r="2" spans="1:60" x14ac:dyDescent="0.2">
      <c r="A2" s="69" t="s">
        <v>8</v>
      </c>
      <c r="B2" s="68" t="s">
        <v>47</v>
      </c>
      <c r="C2" s="236" t="s">
        <v>167</v>
      </c>
      <c r="D2" s="237"/>
      <c r="E2" s="237"/>
      <c r="F2" s="237"/>
      <c r="G2" s="238"/>
      <c r="AG2" t="s">
        <v>74</v>
      </c>
    </row>
    <row r="3" spans="1:60" x14ac:dyDescent="0.2">
      <c r="A3" s="69" t="s">
        <v>9</v>
      </c>
      <c r="B3" s="68" t="s">
        <v>43</v>
      </c>
      <c r="C3" s="236" t="s">
        <v>162</v>
      </c>
      <c r="D3" s="237"/>
      <c r="E3" s="237"/>
      <c r="F3" s="237"/>
      <c r="G3" s="238"/>
      <c r="AC3" s="87" t="s">
        <v>74</v>
      </c>
      <c r="AG3" t="s">
        <v>75</v>
      </c>
    </row>
    <row r="4" spans="1:60" x14ac:dyDescent="0.2">
      <c r="A4" s="142" t="s">
        <v>10</v>
      </c>
      <c r="B4" s="176" t="s">
        <v>43</v>
      </c>
      <c r="C4" s="239" t="s">
        <v>162</v>
      </c>
      <c r="D4" s="240"/>
      <c r="E4" s="240"/>
      <c r="F4" s="240"/>
      <c r="G4" s="241"/>
      <c r="AG4" t="s">
        <v>76</v>
      </c>
    </row>
    <row r="5" spans="1:60" x14ac:dyDescent="0.2">
      <c r="A5" s="177"/>
      <c r="D5" s="11"/>
    </row>
    <row r="6" spans="1:60" ht="38.25" x14ac:dyDescent="0.2">
      <c r="A6" s="148" t="s">
        <v>77</v>
      </c>
      <c r="B6" s="146" t="s">
        <v>78</v>
      </c>
      <c r="C6" s="146" t="s">
        <v>79</v>
      </c>
      <c r="D6" s="147" t="s">
        <v>80</v>
      </c>
      <c r="E6" s="148" t="s">
        <v>81</v>
      </c>
      <c r="F6" s="143" t="s">
        <v>82</v>
      </c>
      <c r="G6" s="148" t="s">
        <v>31</v>
      </c>
      <c r="H6" s="149" t="s">
        <v>32</v>
      </c>
      <c r="I6" s="149" t="s">
        <v>83</v>
      </c>
      <c r="J6" s="149" t="s">
        <v>33</v>
      </c>
      <c r="K6" s="149" t="s">
        <v>84</v>
      </c>
      <c r="L6" s="149" t="s">
        <v>85</v>
      </c>
      <c r="M6" s="149" t="s">
        <v>86</v>
      </c>
      <c r="N6" s="149" t="s">
        <v>87</v>
      </c>
      <c r="O6" s="149" t="s">
        <v>88</v>
      </c>
      <c r="P6" s="149" t="s">
        <v>89</v>
      </c>
      <c r="Q6" s="149" t="s">
        <v>90</v>
      </c>
      <c r="R6" s="149" t="s">
        <v>91</v>
      </c>
      <c r="S6" s="149" t="s">
        <v>92</v>
      </c>
      <c r="T6" s="149" t="s">
        <v>93</v>
      </c>
      <c r="U6" s="149" t="s">
        <v>94</v>
      </c>
      <c r="V6" s="149" t="s">
        <v>95</v>
      </c>
    </row>
    <row r="7" spans="1:60" x14ac:dyDescent="0.2">
      <c r="A7" s="151" t="s">
        <v>96</v>
      </c>
      <c r="B7" s="153" t="s">
        <v>66</v>
      </c>
      <c r="C7" s="154" t="s">
        <v>163</v>
      </c>
      <c r="D7" s="150"/>
      <c r="E7" s="157"/>
      <c r="F7" s="160"/>
      <c r="G7" s="160">
        <f>SUMIF(AG8:AG48,"&lt;&gt;NOR",G8:G48)</f>
        <v>0</v>
      </c>
      <c r="H7" s="160"/>
      <c r="I7" s="160">
        <f>SUM(I8:I48)</f>
        <v>0</v>
      </c>
      <c r="J7" s="160"/>
      <c r="K7" s="160">
        <f>SUM(K8:K48)</f>
        <v>84345</v>
      </c>
      <c r="L7" s="160"/>
      <c r="M7" s="160">
        <f>SUM(M8:M48)</f>
        <v>0</v>
      </c>
      <c r="N7" s="160"/>
      <c r="O7" s="160">
        <f>SUM(O8:O48)</f>
        <v>0</v>
      </c>
      <c r="P7" s="160"/>
      <c r="Q7" s="160">
        <f>SUM(Q8:Q48)</f>
        <v>0</v>
      </c>
      <c r="R7" s="160"/>
      <c r="S7" s="160"/>
      <c r="T7" s="160"/>
      <c r="U7" s="161">
        <f>SUM(U8:U48)</f>
        <v>0</v>
      </c>
      <c r="V7" s="160"/>
      <c r="AG7" t="s">
        <v>97</v>
      </c>
    </row>
    <row r="8" spans="1:60" outlineLevel="1" x14ac:dyDescent="0.2">
      <c r="A8" s="145">
        <v>1</v>
      </c>
      <c r="B8" s="169">
        <v>210000001</v>
      </c>
      <c r="C8" s="167" t="s">
        <v>121</v>
      </c>
      <c r="D8" s="155" t="s">
        <v>98</v>
      </c>
      <c r="E8" s="158">
        <v>1</v>
      </c>
      <c r="F8" s="162"/>
      <c r="G8" s="162">
        <f>SUM(E8*F8)</f>
        <v>0</v>
      </c>
      <c r="H8" s="162">
        <v>0</v>
      </c>
      <c r="I8" s="162">
        <f t="shared" ref="I8:I13" si="0">ROUND(E8*H8,2)</f>
        <v>0</v>
      </c>
      <c r="J8" s="162">
        <v>6820</v>
      </c>
      <c r="K8" s="162">
        <f t="shared" ref="K8:K13" si="1">ROUND(E8*J8,2)</f>
        <v>6820</v>
      </c>
      <c r="L8" s="162">
        <v>21</v>
      </c>
      <c r="M8" s="162">
        <f t="shared" ref="M8:M13" si="2">G8*(1+L8/100)</f>
        <v>0</v>
      </c>
      <c r="N8" s="162">
        <v>0</v>
      </c>
      <c r="O8" s="162">
        <f t="shared" ref="O8:O13" si="3">ROUND(E8*N8,2)</f>
        <v>0</v>
      </c>
      <c r="P8" s="162">
        <v>0</v>
      </c>
      <c r="Q8" s="162">
        <f t="shared" ref="Q8:Q13" si="4">ROUND(E8*P8,2)</f>
        <v>0</v>
      </c>
      <c r="R8" s="162"/>
      <c r="S8" s="162" t="s">
        <v>99</v>
      </c>
      <c r="T8" s="162">
        <v>0</v>
      </c>
      <c r="U8" s="163">
        <f t="shared" ref="U8:U13" si="5">ROUND(E8*T8,2)</f>
        <v>0</v>
      </c>
      <c r="V8" s="162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 t="s">
        <v>100</v>
      </c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</row>
    <row r="9" spans="1:60" outlineLevel="1" x14ac:dyDescent="0.2">
      <c r="A9" s="145">
        <v>2</v>
      </c>
      <c r="B9" s="169">
        <v>210000002</v>
      </c>
      <c r="C9" s="167" t="s">
        <v>104</v>
      </c>
      <c r="D9" s="155" t="s">
        <v>102</v>
      </c>
      <c r="E9" s="158">
        <v>1</v>
      </c>
      <c r="F9" s="162"/>
      <c r="G9" s="162">
        <f t="shared" ref="G9:G48" si="6">SUM(E9*F9)</f>
        <v>0</v>
      </c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3"/>
      <c r="V9" s="162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45">
        <v>3</v>
      </c>
      <c r="B10" s="169">
        <v>210000003</v>
      </c>
      <c r="C10" s="167" t="s">
        <v>105</v>
      </c>
      <c r="D10" s="155" t="s">
        <v>102</v>
      </c>
      <c r="E10" s="158">
        <v>48</v>
      </c>
      <c r="F10" s="162"/>
      <c r="G10" s="162">
        <f t="shared" si="6"/>
        <v>0</v>
      </c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3"/>
      <c r="V10" s="162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45">
        <v>4</v>
      </c>
      <c r="B11" s="169">
        <v>210000004</v>
      </c>
      <c r="C11" s="167" t="s">
        <v>164</v>
      </c>
      <c r="D11" s="155" t="s">
        <v>102</v>
      </c>
      <c r="E11" s="158">
        <v>2</v>
      </c>
      <c r="F11" s="162"/>
      <c r="G11" s="162">
        <f t="shared" si="6"/>
        <v>0</v>
      </c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3"/>
      <c r="V11" s="162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45">
        <v>5</v>
      </c>
      <c r="B12" s="169">
        <v>210000005</v>
      </c>
      <c r="C12" s="167" t="s">
        <v>158</v>
      </c>
      <c r="D12" s="155" t="s">
        <v>101</v>
      </c>
      <c r="E12" s="158">
        <v>495</v>
      </c>
      <c r="F12" s="162"/>
      <c r="G12" s="162">
        <f t="shared" si="6"/>
        <v>0</v>
      </c>
      <c r="H12" s="162">
        <v>0</v>
      </c>
      <c r="I12" s="162">
        <f t="shared" si="0"/>
        <v>0</v>
      </c>
      <c r="J12" s="162">
        <v>45</v>
      </c>
      <c r="K12" s="162">
        <f t="shared" si="1"/>
        <v>22275</v>
      </c>
      <c r="L12" s="162">
        <v>21</v>
      </c>
      <c r="M12" s="162">
        <f t="shared" si="2"/>
        <v>0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 t="s">
        <v>99</v>
      </c>
      <c r="T12" s="162">
        <v>0</v>
      </c>
      <c r="U12" s="163">
        <f t="shared" si="5"/>
        <v>0</v>
      </c>
      <c r="V12" s="162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 t="s">
        <v>100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45">
        <v>6</v>
      </c>
      <c r="B13" s="169">
        <v>210000006</v>
      </c>
      <c r="C13" s="167" t="s">
        <v>165</v>
      </c>
      <c r="D13" s="155" t="s">
        <v>101</v>
      </c>
      <c r="E13" s="158">
        <v>65</v>
      </c>
      <c r="F13" s="162"/>
      <c r="G13" s="162">
        <f t="shared" si="6"/>
        <v>0</v>
      </c>
      <c r="H13" s="162">
        <v>0</v>
      </c>
      <c r="I13" s="162">
        <f t="shared" si="0"/>
        <v>0</v>
      </c>
      <c r="J13" s="162">
        <v>850</v>
      </c>
      <c r="K13" s="162">
        <f t="shared" si="1"/>
        <v>55250</v>
      </c>
      <c r="L13" s="162">
        <v>21</v>
      </c>
      <c r="M13" s="162">
        <f t="shared" si="2"/>
        <v>0</v>
      </c>
      <c r="N13" s="162">
        <v>0</v>
      </c>
      <c r="O13" s="162">
        <f t="shared" si="3"/>
        <v>0</v>
      </c>
      <c r="P13" s="162">
        <v>0</v>
      </c>
      <c r="Q13" s="162">
        <f t="shared" si="4"/>
        <v>0</v>
      </c>
      <c r="R13" s="162"/>
      <c r="S13" s="162" t="s">
        <v>99</v>
      </c>
      <c r="T13" s="162">
        <v>0</v>
      </c>
      <c r="U13" s="163">
        <f t="shared" si="5"/>
        <v>0</v>
      </c>
      <c r="V13" s="162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 t="s">
        <v>100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145">
        <v>7</v>
      </c>
      <c r="B14" s="169">
        <v>210000007</v>
      </c>
      <c r="C14" s="167" t="s">
        <v>134</v>
      </c>
      <c r="D14" s="155" t="s">
        <v>103</v>
      </c>
      <c r="E14" s="158">
        <v>42</v>
      </c>
      <c r="F14" s="162"/>
      <c r="G14" s="162">
        <f t="shared" si="6"/>
        <v>0</v>
      </c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3"/>
      <c r="V14" s="162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45">
        <v>8</v>
      </c>
      <c r="B15" s="169">
        <v>210000008</v>
      </c>
      <c r="C15" s="167" t="s">
        <v>135</v>
      </c>
      <c r="D15" s="155" t="s">
        <v>103</v>
      </c>
      <c r="E15" s="158">
        <v>42</v>
      </c>
      <c r="F15" s="162"/>
      <c r="G15" s="162">
        <f t="shared" si="6"/>
        <v>0</v>
      </c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3"/>
      <c r="V15" s="162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145">
        <v>9</v>
      </c>
      <c r="B16" s="169">
        <v>210000009</v>
      </c>
      <c r="C16" s="167" t="s">
        <v>147</v>
      </c>
      <c r="D16" s="155" t="s">
        <v>101</v>
      </c>
      <c r="E16" s="158">
        <v>495</v>
      </c>
      <c r="F16" s="162"/>
      <c r="G16" s="162">
        <f t="shared" si="6"/>
        <v>0</v>
      </c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3"/>
      <c r="V16" s="162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145">
        <v>10</v>
      </c>
      <c r="B17" s="169">
        <v>210000010</v>
      </c>
      <c r="C17" s="167" t="s">
        <v>148</v>
      </c>
      <c r="D17" s="155" t="s">
        <v>102</v>
      </c>
      <c r="E17" s="158">
        <v>1</v>
      </c>
      <c r="F17" s="162"/>
      <c r="G17" s="162">
        <f t="shared" si="6"/>
        <v>0</v>
      </c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3"/>
      <c r="V17" s="162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45">
        <v>11</v>
      </c>
      <c r="B18" s="169">
        <v>210000011</v>
      </c>
      <c r="C18" s="167" t="s">
        <v>149</v>
      </c>
      <c r="D18" s="155" t="s">
        <v>102</v>
      </c>
      <c r="E18" s="158">
        <v>1</v>
      </c>
      <c r="F18" s="162"/>
      <c r="G18" s="162">
        <f t="shared" si="6"/>
        <v>0</v>
      </c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3"/>
      <c r="V18" s="162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45">
        <v>12</v>
      </c>
      <c r="B19" s="169">
        <v>210000012</v>
      </c>
      <c r="C19" s="167" t="s">
        <v>150</v>
      </c>
      <c r="D19" s="155" t="s">
        <v>102</v>
      </c>
      <c r="E19" s="158">
        <v>2</v>
      </c>
      <c r="F19" s="162"/>
      <c r="G19" s="162">
        <f t="shared" si="6"/>
        <v>0</v>
      </c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3"/>
      <c r="V19" s="162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45">
        <v>13</v>
      </c>
      <c r="B20" s="169">
        <v>210000013</v>
      </c>
      <c r="C20" s="167" t="s">
        <v>151</v>
      </c>
      <c r="D20" s="155" t="s">
        <v>102</v>
      </c>
      <c r="E20" s="158">
        <v>2</v>
      </c>
      <c r="F20" s="162"/>
      <c r="G20" s="162">
        <f t="shared" si="6"/>
        <v>0</v>
      </c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3"/>
      <c r="V20" s="162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45">
        <v>14</v>
      </c>
      <c r="B21" s="169">
        <v>210000014</v>
      </c>
      <c r="C21" s="167" t="s">
        <v>152</v>
      </c>
      <c r="D21" s="155" t="s">
        <v>101</v>
      </c>
      <c r="E21" s="158">
        <v>495</v>
      </c>
      <c r="F21" s="162"/>
      <c r="G21" s="162">
        <f t="shared" si="6"/>
        <v>0</v>
      </c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3"/>
      <c r="V21" s="162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45">
        <v>15</v>
      </c>
      <c r="B22" s="169">
        <v>210000015</v>
      </c>
      <c r="C22" s="167" t="s">
        <v>153</v>
      </c>
      <c r="D22" s="155" t="s">
        <v>101</v>
      </c>
      <c r="E22" s="158">
        <v>495</v>
      </c>
      <c r="F22" s="162"/>
      <c r="G22" s="162">
        <f t="shared" si="6"/>
        <v>0</v>
      </c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3"/>
      <c r="V22" s="162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45">
        <v>16</v>
      </c>
      <c r="B23" s="169">
        <v>210000016</v>
      </c>
      <c r="C23" s="167" t="s">
        <v>170</v>
      </c>
      <c r="D23" s="155" t="s">
        <v>101</v>
      </c>
      <c r="E23" s="158">
        <v>2485</v>
      </c>
      <c r="F23" s="162"/>
      <c r="G23" s="162">
        <f t="shared" si="6"/>
        <v>0</v>
      </c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3"/>
      <c r="V23" s="162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45">
        <v>17</v>
      </c>
      <c r="B24" s="169">
        <v>210000017</v>
      </c>
      <c r="C24" s="167" t="s">
        <v>169</v>
      </c>
      <c r="D24" s="155" t="s">
        <v>101</v>
      </c>
      <c r="E24" s="158">
        <v>2485</v>
      </c>
      <c r="F24" s="162"/>
      <c r="G24" s="162">
        <f t="shared" si="6"/>
        <v>0</v>
      </c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3"/>
      <c r="V24" s="162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45">
        <v>18</v>
      </c>
      <c r="B25" s="169">
        <v>210000018</v>
      </c>
      <c r="C25" s="178" t="s">
        <v>136</v>
      </c>
      <c r="D25" s="179" t="s">
        <v>113</v>
      </c>
      <c r="E25" s="170">
        <v>285</v>
      </c>
      <c r="F25" s="162"/>
      <c r="G25" s="162">
        <f t="shared" si="6"/>
        <v>0</v>
      </c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3"/>
      <c r="V25" s="162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45">
        <v>19</v>
      </c>
      <c r="B26" s="169">
        <v>210000019</v>
      </c>
      <c r="C26" s="178" t="s">
        <v>137</v>
      </c>
      <c r="D26" s="179" t="s">
        <v>113</v>
      </c>
      <c r="E26" s="170">
        <v>195</v>
      </c>
      <c r="F26" s="162"/>
      <c r="G26" s="162">
        <f t="shared" si="6"/>
        <v>0</v>
      </c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3"/>
      <c r="V26" s="162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45">
        <v>20</v>
      </c>
      <c r="B27" s="169">
        <v>210000020</v>
      </c>
      <c r="C27" s="178" t="s">
        <v>138</v>
      </c>
      <c r="D27" s="179" t="s">
        <v>101</v>
      </c>
      <c r="E27" s="170">
        <v>370</v>
      </c>
      <c r="F27" s="162"/>
      <c r="G27" s="162">
        <f t="shared" si="6"/>
        <v>0</v>
      </c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3"/>
      <c r="V27" s="162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45">
        <v>21</v>
      </c>
      <c r="B28" s="169">
        <v>210000021</v>
      </c>
      <c r="C28" s="178" t="s">
        <v>139</v>
      </c>
      <c r="D28" s="179" t="s">
        <v>114</v>
      </c>
      <c r="E28" s="170">
        <v>2.2999999999999998</v>
      </c>
      <c r="F28" s="162"/>
      <c r="G28" s="162">
        <f t="shared" si="6"/>
        <v>0</v>
      </c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3"/>
      <c r="V28" s="162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45">
        <v>22</v>
      </c>
      <c r="B29" s="169">
        <v>210000022</v>
      </c>
      <c r="C29" s="178" t="s">
        <v>140</v>
      </c>
      <c r="D29" s="179" t="s">
        <v>114</v>
      </c>
      <c r="E29" s="170">
        <v>2.2999999999999998</v>
      </c>
      <c r="F29" s="162"/>
      <c r="G29" s="162">
        <f t="shared" si="6"/>
        <v>0</v>
      </c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3"/>
      <c r="V29" s="162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45">
        <v>23</v>
      </c>
      <c r="B30" s="169">
        <v>210000023</v>
      </c>
      <c r="C30" s="178" t="s">
        <v>141</v>
      </c>
      <c r="D30" s="179" t="s">
        <v>114</v>
      </c>
      <c r="E30" s="170">
        <v>2.2999999999999998</v>
      </c>
      <c r="F30" s="162"/>
      <c r="G30" s="162">
        <f t="shared" si="6"/>
        <v>0</v>
      </c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3"/>
      <c r="V30" s="162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45">
        <v>24</v>
      </c>
      <c r="B31" s="169">
        <v>210000024</v>
      </c>
      <c r="C31" s="178" t="s">
        <v>142</v>
      </c>
      <c r="D31" s="179" t="s">
        <v>113</v>
      </c>
      <c r="E31" s="170">
        <v>285</v>
      </c>
      <c r="F31" s="162"/>
      <c r="G31" s="162">
        <f t="shared" si="6"/>
        <v>0</v>
      </c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3"/>
      <c r="V31" s="162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45">
        <v>25</v>
      </c>
      <c r="B32" s="169">
        <v>210000025</v>
      </c>
      <c r="C32" s="178" t="s">
        <v>143</v>
      </c>
      <c r="D32" s="179" t="s">
        <v>113</v>
      </c>
      <c r="E32" s="170">
        <v>285</v>
      </c>
      <c r="F32" s="162"/>
      <c r="G32" s="162">
        <f t="shared" si="6"/>
        <v>0</v>
      </c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3"/>
      <c r="V32" s="162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45">
        <v>26</v>
      </c>
      <c r="B33" s="169">
        <v>210000026</v>
      </c>
      <c r="C33" s="178" t="s">
        <v>144</v>
      </c>
      <c r="D33" s="179" t="s">
        <v>113</v>
      </c>
      <c r="E33" s="170">
        <v>285</v>
      </c>
      <c r="F33" s="162"/>
      <c r="G33" s="162">
        <f t="shared" si="6"/>
        <v>0</v>
      </c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3"/>
      <c r="V33" s="162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45">
        <v>27</v>
      </c>
      <c r="B34" s="169">
        <v>210000027</v>
      </c>
      <c r="C34" s="178" t="s">
        <v>145</v>
      </c>
      <c r="D34" s="179" t="s">
        <v>113</v>
      </c>
      <c r="E34" s="170">
        <v>285</v>
      </c>
      <c r="F34" s="162"/>
      <c r="G34" s="162">
        <f t="shared" si="6"/>
        <v>0</v>
      </c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3"/>
      <c r="V34" s="162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ht="15" outlineLevel="1" x14ac:dyDescent="0.25">
      <c r="A35" s="145">
        <v>28</v>
      </c>
      <c r="B35" s="169">
        <v>210000028</v>
      </c>
      <c r="C35" s="178" t="s">
        <v>146</v>
      </c>
      <c r="D35" s="179" t="s">
        <v>156</v>
      </c>
      <c r="E35" s="170">
        <v>21</v>
      </c>
      <c r="F35" s="162"/>
      <c r="G35" s="162">
        <f t="shared" si="6"/>
        <v>0</v>
      </c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3"/>
      <c r="V35" s="162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45">
        <v>29</v>
      </c>
      <c r="B36" s="169">
        <v>210000029</v>
      </c>
      <c r="C36" s="178" t="s">
        <v>127</v>
      </c>
      <c r="D36" s="179" t="s">
        <v>101</v>
      </c>
      <c r="E36" s="170">
        <v>492</v>
      </c>
      <c r="F36" s="162"/>
      <c r="G36" s="162">
        <f t="shared" si="6"/>
        <v>0</v>
      </c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3"/>
      <c r="V36" s="162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45">
        <v>30</v>
      </c>
      <c r="B37" s="169">
        <v>210000030</v>
      </c>
      <c r="C37" s="178" t="s">
        <v>128</v>
      </c>
      <c r="D37" s="179" t="s">
        <v>101</v>
      </c>
      <c r="E37" s="170">
        <v>492</v>
      </c>
      <c r="F37" s="162"/>
      <c r="G37" s="162">
        <f t="shared" si="6"/>
        <v>0</v>
      </c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3"/>
      <c r="V37" s="162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45">
        <v>31</v>
      </c>
      <c r="B38" s="169">
        <v>210000031</v>
      </c>
      <c r="C38" s="178" t="s">
        <v>129</v>
      </c>
      <c r="D38" s="179" t="s">
        <v>101</v>
      </c>
      <c r="E38" s="170">
        <v>492</v>
      </c>
      <c r="F38" s="162"/>
      <c r="G38" s="162">
        <f t="shared" si="6"/>
        <v>0</v>
      </c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3"/>
      <c r="V38" s="162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45">
        <v>32</v>
      </c>
      <c r="B39" s="169">
        <v>210000032</v>
      </c>
      <c r="C39" s="178" t="s">
        <v>157</v>
      </c>
      <c r="D39" s="179" t="s">
        <v>101</v>
      </c>
      <c r="E39" s="170">
        <v>55</v>
      </c>
      <c r="F39" s="162"/>
      <c r="G39" s="162">
        <f t="shared" si="6"/>
        <v>0</v>
      </c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3"/>
      <c r="V39" s="162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45">
        <v>33</v>
      </c>
      <c r="B40" s="169">
        <v>210000033</v>
      </c>
      <c r="C40" s="178" t="s">
        <v>154</v>
      </c>
      <c r="D40" s="179" t="s">
        <v>101</v>
      </c>
      <c r="E40" s="170">
        <v>289</v>
      </c>
      <c r="F40" s="162"/>
      <c r="G40" s="162">
        <f t="shared" si="6"/>
        <v>0</v>
      </c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3"/>
      <c r="V40" s="162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45">
        <v>34</v>
      </c>
      <c r="B41" s="169">
        <v>210000034</v>
      </c>
      <c r="C41" s="180" t="s">
        <v>130</v>
      </c>
      <c r="D41" s="179" t="s">
        <v>101</v>
      </c>
      <c r="E41" s="170">
        <v>492</v>
      </c>
      <c r="F41" s="162"/>
      <c r="G41" s="162">
        <f t="shared" si="6"/>
        <v>0</v>
      </c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3"/>
      <c r="V41" s="162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45">
        <v>35</v>
      </c>
      <c r="B42" s="169">
        <v>210000035</v>
      </c>
      <c r="C42" s="178" t="s">
        <v>131</v>
      </c>
      <c r="D42" s="179" t="s">
        <v>101</v>
      </c>
      <c r="E42" s="170">
        <v>984</v>
      </c>
      <c r="F42" s="162"/>
      <c r="G42" s="162">
        <f t="shared" si="6"/>
        <v>0</v>
      </c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3"/>
      <c r="V42" s="162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45">
        <v>36</v>
      </c>
      <c r="B43" s="169">
        <v>210000036</v>
      </c>
      <c r="C43" s="182" t="s">
        <v>159</v>
      </c>
      <c r="D43" s="183" t="s">
        <v>160</v>
      </c>
      <c r="E43" s="184">
        <v>42</v>
      </c>
      <c r="F43" s="185"/>
      <c r="G43" s="162">
        <f t="shared" si="6"/>
        <v>0</v>
      </c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3"/>
      <c r="V43" s="162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45">
        <v>37</v>
      </c>
      <c r="B44" s="169">
        <v>210000037</v>
      </c>
      <c r="C44" s="182" t="s">
        <v>161</v>
      </c>
      <c r="D44" s="183" t="s">
        <v>160</v>
      </c>
      <c r="E44" s="184">
        <v>42</v>
      </c>
      <c r="F44" s="185"/>
      <c r="G44" s="162">
        <f t="shared" si="6"/>
        <v>0</v>
      </c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3"/>
      <c r="V44" s="162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45">
        <v>38</v>
      </c>
      <c r="B45" s="169">
        <v>210000038</v>
      </c>
      <c r="C45" s="167" t="s">
        <v>155</v>
      </c>
      <c r="D45" s="155" t="s">
        <v>102</v>
      </c>
      <c r="E45" s="158">
        <v>1</v>
      </c>
      <c r="F45" s="162"/>
      <c r="G45" s="162">
        <f t="shared" si="6"/>
        <v>0</v>
      </c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3"/>
      <c r="V45" s="162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45">
        <v>39</v>
      </c>
      <c r="B46" s="169">
        <v>210000039</v>
      </c>
      <c r="C46" s="167" t="s">
        <v>107</v>
      </c>
      <c r="D46" s="155" t="s">
        <v>102</v>
      </c>
      <c r="E46" s="158">
        <v>1</v>
      </c>
      <c r="F46" s="162"/>
      <c r="G46" s="162">
        <f t="shared" si="6"/>
        <v>0</v>
      </c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3"/>
      <c r="V46" s="162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45">
        <v>40</v>
      </c>
      <c r="B47" s="169">
        <v>210000040</v>
      </c>
      <c r="C47" s="167" t="s">
        <v>168</v>
      </c>
      <c r="D47" s="155" t="s">
        <v>103</v>
      </c>
      <c r="E47" s="158">
        <v>42</v>
      </c>
      <c r="F47" s="162"/>
      <c r="G47" s="162">
        <f t="shared" si="6"/>
        <v>0</v>
      </c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3"/>
      <c r="V47" s="162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45">
        <v>41</v>
      </c>
      <c r="B48" s="169">
        <v>210000041</v>
      </c>
      <c r="C48" s="178" t="s">
        <v>132</v>
      </c>
      <c r="D48" s="179" t="s">
        <v>102</v>
      </c>
      <c r="E48" s="170">
        <v>1</v>
      </c>
      <c r="F48" s="162"/>
      <c r="G48" s="162">
        <f t="shared" si="6"/>
        <v>0</v>
      </c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3"/>
      <c r="V48" s="162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x14ac:dyDescent="0.2">
      <c r="A49" s="152" t="s">
        <v>96</v>
      </c>
      <c r="B49" s="152" t="s">
        <v>67</v>
      </c>
      <c r="C49" s="168" t="s">
        <v>69</v>
      </c>
      <c r="D49" s="156"/>
      <c r="E49" s="159"/>
      <c r="F49" s="164"/>
      <c r="G49" s="164">
        <f>SUMIF(AG50:AG53,"&lt;&gt;NOR",G50:G53)</f>
        <v>0</v>
      </c>
      <c r="H49" s="164"/>
      <c r="I49" s="164">
        <f>SUM(I50:I53)</f>
        <v>2470</v>
      </c>
      <c r="J49" s="164"/>
      <c r="K49" s="164">
        <f>SUM(K50:K53)</f>
        <v>25180</v>
      </c>
      <c r="L49" s="164"/>
      <c r="M49" s="164">
        <f>SUM(M50:M53)</f>
        <v>0</v>
      </c>
      <c r="N49" s="164"/>
      <c r="O49" s="164">
        <f>SUM(O50:O53)</f>
        <v>0</v>
      </c>
      <c r="P49" s="164"/>
      <c r="Q49" s="164">
        <f>SUM(Q50:Q53)</f>
        <v>0</v>
      </c>
      <c r="R49" s="164"/>
      <c r="S49" s="164"/>
      <c r="T49" s="164"/>
      <c r="U49" s="165">
        <f>SUM(U50:U53)</f>
        <v>0</v>
      </c>
      <c r="V49" s="164"/>
      <c r="AG49" t="s">
        <v>97</v>
      </c>
    </row>
    <row r="50" spans="1:60" outlineLevel="1" x14ac:dyDescent="0.2">
      <c r="A50" s="145">
        <v>42</v>
      </c>
      <c r="B50" s="169">
        <v>210000042</v>
      </c>
      <c r="C50" s="167" t="s">
        <v>166</v>
      </c>
      <c r="D50" s="155" t="s">
        <v>101</v>
      </c>
      <c r="E50" s="158">
        <v>560</v>
      </c>
      <c r="F50" s="162"/>
      <c r="G50" s="162">
        <f>SUM(E50*F50)</f>
        <v>0</v>
      </c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3"/>
      <c r="V50" s="162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45">
        <v>43</v>
      </c>
      <c r="B51" s="169">
        <v>210000043</v>
      </c>
      <c r="C51" s="167" t="s">
        <v>120</v>
      </c>
      <c r="D51" s="155" t="s">
        <v>101</v>
      </c>
      <c r="E51" s="158">
        <v>130</v>
      </c>
      <c r="F51" s="162"/>
      <c r="G51" s="162">
        <f t="shared" ref="G51:G53" si="7">SUM(E51*F51)</f>
        <v>0</v>
      </c>
      <c r="H51" s="162">
        <v>19</v>
      </c>
      <c r="I51" s="162">
        <f>ROUND(E51*H51,2)</f>
        <v>2470</v>
      </c>
      <c r="J51" s="162">
        <v>10</v>
      </c>
      <c r="K51" s="162">
        <f>ROUND(E51*J51,2)</f>
        <v>1300</v>
      </c>
      <c r="L51" s="162">
        <v>21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62" t="s">
        <v>99</v>
      </c>
      <c r="T51" s="162">
        <v>0</v>
      </c>
      <c r="U51" s="163">
        <f>ROUND(E51*T51,2)</f>
        <v>0</v>
      </c>
      <c r="V51" s="162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 t="s">
        <v>100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45">
        <v>44</v>
      </c>
      <c r="B52" s="169">
        <v>210000044</v>
      </c>
      <c r="C52" s="167" t="s">
        <v>126</v>
      </c>
      <c r="D52" s="155" t="s">
        <v>102</v>
      </c>
      <c r="E52" s="158">
        <v>2</v>
      </c>
      <c r="F52" s="162"/>
      <c r="G52" s="162">
        <f t="shared" si="7"/>
        <v>0</v>
      </c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3"/>
      <c r="V52" s="162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ht="33.75" outlineLevel="1" x14ac:dyDescent="0.2">
      <c r="A53" s="145">
        <v>45</v>
      </c>
      <c r="B53" s="169">
        <v>210000045</v>
      </c>
      <c r="C53" s="167" t="s">
        <v>108</v>
      </c>
      <c r="D53" s="155" t="s">
        <v>109</v>
      </c>
      <c r="E53" s="158">
        <v>24</v>
      </c>
      <c r="F53" s="162"/>
      <c r="G53" s="162">
        <f t="shared" si="7"/>
        <v>0</v>
      </c>
      <c r="H53" s="162">
        <v>0</v>
      </c>
      <c r="I53" s="162">
        <f>ROUND(E53*H53,2)</f>
        <v>0</v>
      </c>
      <c r="J53" s="162">
        <v>995</v>
      </c>
      <c r="K53" s="162">
        <f>ROUND(E53*J53,2)</f>
        <v>23880</v>
      </c>
      <c r="L53" s="162">
        <v>21</v>
      </c>
      <c r="M53" s="162">
        <f>G53*(1+L53/100)</f>
        <v>0</v>
      </c>
      <c r="N53" s="162">
        <v>0</v>
      </c>
      <c r="O53" s="162">
        <f>ROUND(E53*N53,2)</f>
        <v>0</v>
      </c>
      <c r="P53" s="162">
        <v>0</v>
      </c>
      <c r="Q53" s="162">
        <f>ROUND(E53*P53,2)</f>
        <v>0</v>
      </c>
      <c r="R53" s="162"/>
      <c r="S53" s="162" t="s">
        <v>99</v>
      </c>
      <c r="T53" s="162">
        <v>0</v>
      </c>
      <c r="U53" s="163">
        <f>ROUND(E53*T53,2)</f>
        <v>0</v>
      </c>
      <c r="V53" s="162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 t="s">
        <v>100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x14ac:dyDescent="0.2">
      <c r="A54" s="152" t="s">
        <v>96</v>
      </c>
      <c r="B54" s="152" t="s">
        <v>68</v>
      </c>
      <c r="C54" s="168" t="s">
        <v>70</v>
      </c>
      <c r="D54" s="156"/>
      <c r="E54" s="159"/>
      <c r="F54" s="164"/>
      <c r="G54" s="164">
        <f>SUMIF(AG55:AG61,"&lt;&gt;NOR",G55:G61)</f>
        <v>0</v>
      </c>
      <c r="H54" s="164"/>
      <c r="I54" s="164">
        <f>SUM(I55:I61)</f>
        <v>0</v>
      </c>
      <c r="J54" s="164"/>
      <c r="K54" s="164">
        <f>SUM(K55:K61)</f>
        <v>58100</v>
      </c>
      <c r="L54" s="164"/>
      <c r="M54" s="164">
        <f>SUM(M55:M61)</f>
        <v>0</v>
      </c>
      <c r="N54" s="164"/>
      <c r="O54" s="164">
        <f>SUM(O55:O61)</f>
        <v>0</v>
      </c>
      <c r="P54" s="164"/>
      <c r="Q54" s="164">
        <f>SUM(Q55:Q61)</f>
        <v>0</v>
      </c>
      <c r="R54" s="164"/>
      <c r="S54" s="164"/>
      <c r="T54" s="164"/>
      <c r="U54" s="165">
        <f>SUM(U55:U61)</f>
        <v>0</v>
      </c>
      <c r="V54" s="164"/>
      <c r="AG54" t="s">
        <v>97</v>
      </c>
    </row>
    <row r="55" spans="1:60" outlineLevel="1" x14ac:dyDescent="0.2">
      <c r="A55" s="145">
        <v>46</v>
      </c>
      <c r="B55" s="169">
        <v>210000046</v>
      </c>
      <c r="C55" s="167" t="s">
        <v>122</v>
      </c>
      <c r="D55" s="155" t="s">
        <v>98</v>
      </c>
      <c r="E55" s="158">
        <v>1</v>
      </c>
      <c r="F55" s="162"/>
      <c r="G55" s="162">
        <f>SUM(E55*F55)</f>
        <v>0</v>
      </c>
      <c r="H55" s="162">
        <v>0</v>
      </c>
      <c r="I55" s="162">
        <f>ROUND(E55*H55,2)</f>
        <v>0</v>
      </c>
      <c r="J55" s="162">
        <v>9300</v>
      </c>
      <c r="K55" s="162">
        <f>ROUND(E55*J55,2)</f>
        <v>9300</v>
      </c>
      <c r="L55" s="162">
        <v>21</v>
      </c>
      <c r="M55" s="162">
        <f>G55*(1+L55/100)</f>
        <v>0</v>
      </c>
      <c r="N55" s="162">
        <v>0</v>
      </c>
      <c r="O55" s="162">
        <f>ROUND(E55*N55,2)</f>
        <v>0</v>
      </c>
      <c r="P55" s="162">
        <v>0</v>
      </c>
      <c r="Q55" s="162">
        <f>ROUND(E55*P55,2)</f>
        <v>0</v>
      </c>
      <c r="R55" s="162"/>
      <c r="S55" s="162" t="s">
        <v>99</v>
      </c>
      <c r="T55" s="162">
        <v>0</v>
      </c>
      <c r="U55" s="163">
        <f>ROUND(E55*T55,2)</f>
        <v>0</v>
      </c>
      <c r="V55" s="162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 t="s">
        <v>100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45">
        <v>47</v>
      </c>
      <c r="B56" s="169">
        <v>210000047</v>
      </c>
      <c r="C56" s="167" t="s">
        <v>110</v>
      </c>
      <c r="D56" s="155" t="s">
        <v>111</v>
      </c>
      <c r="E56" s="158">
        <v>1</v>
      </c>
      <c r="F56" s="162"/>
      <c r="G56" s="162">
        <f t="shared" ref="G56:G61" si="8">SUM(E56*F56)</f>
        <v>0</v>
      </c>
      <c r="H56" s="162">
        <v>0</v>
      </c>
      <c r="I56" s="162">
        <f>ROUND(E56*H56,2)</f>
        <v>0</v>
      </c>
      <c r="J56" s="162">
        <v>42600</v>
      </c>
      <c r="K56" s="162">
        <f>ROUND(E56*J56,2)</f>
        <v>42600</v>
      </c>
      <c r="L56" s="162">
        <v>21</v>
      </c>
      <c r="M56" s="162">
        <f>G56*(1+L56/100)</f>
        <v>0</v>
      </c>
      <c r="N56" s="162">
        <v>0</v>
      </c>
      <c r="O56" s="162">
        <f>ROUND(E56*N56,2)</f>
        <v>0</v>
      </c>
      <c r="P56" s="162">
        <v>0</v>
      </c>
      <c r="Q56" s="162">
        <f>ROUND(E56*P56,2)</f>
        <v>0</v>
      </c>
      <c r="R56" s="162"/>
      <c r="S56" s="162" t="s">
        <v>99</v>
      </c>
      <c r="T56" s="162">
        <v>0</v>
      </c>
      <c r="U56" s="163">
        <f>ROUND(E56*T56,2)</f>
        <v>0</v>
      </c>
      <c r="V56" s="162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 t="s">
        <v>100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ht="12.75" customHeight="1" outlineLevel="1" x14ac:dyDescent="0.2">
      <c r="A57" s="145">
        <v>48</v>
      </c>
      <c r="B57" s="169">
        <v>210000048</v>
      </c>
      <c r="C57" s="167" t="s">
        <v>119</v>
      </c>
      <c r="D57" s="155" t="s">
        <v>111</v>
      </c>
      <c r="E57" s="158">
        <v>1</v>
      </c>
      <c r="F57" s="162"/>
      <c r="G57" s="162">
        <f t="shared" si="8"/>
        <v>0</v>
      </c>
      <c r="H57" s="162">
        <v>0</v>
      </c>
      <c r="I57" s="162">
        <f>ROUND(E57*H57,2)</f>
        <v>0</v>
      </c>
      <c r="J57" s="162">
        <v>6200</v>
      </c>
      <c r="K57" s="162">
        <f>ROUND(E57*J57,2)</f>
        <v>6200</v>
      </c>
      <c r="L57" s="162">
        <v>21</v>
      </c>
      <c r="M57" s="162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2"/>
      <c r="S57" s="162" t="s">
        <v>106</v>
      </c>
      <c r="T57" s="162">
        <v>0</v>
      </c>
      <c r="U57" s="163">
        <f>ROUND(E57*T57,2)</f>
        <v>0</v>
      </c>
      <c r="V57" s="162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 t="s">
        <v>112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45">
        <v>49</v>
      </c>
      <c r="B58" s="169">
        <v>210000049</v>
      </c>
      <c r="C58" s="167" t="s">
        <v>116</v>
      </c>
      <c r="D58" s="155" t="s">
        <v>111</v>
      </c>
      <c r="E58" s="158">
        <v>1</v>
      </c>
      <c r="F58" s="162"/>
      <c r="G58" s="162">
        <f t="shared" si="8"/>
        <v>0</v>
      </c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3"/>
      <c r="V58" s="162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45">
        <v>50</v>
      </c>
      <c r="B59" s="169">
        <v>210000050</v>
      </c>
      <c r="C59" s="175" t="s">
        <v>117</v>
      </c>
      <c r="D59" s="155" t="s">
        <v>102</v>
      </c>
      <c r="E59" s="171">
        <v>1</v>
      </c>
      <c r="F59" s="162"/>
      <c r="G59" s="162">
        <f t="shared" si="8"/>
        <v>0</v>
      </c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3"/>
      <c r="V59" s="162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x14ac:dyDescent="0.2">
      <c r="A60" s="145">
        <v>51</v>
      </c>
      <c r="B60" s="169">
        <v>210000051</v>
      </c>
      <c r="C60" s="175" t="s">
        <v>115</v>
      </c>
      <c r="D60" s="155" t="s">
        <v>103</v>
      </c>
      <c r="E60" s="171">
        <v>4</v>
      </c>
      <c r="F60" s="162"/>
      <c r="G60" s="162">
        <f t="shared" si="8"/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AE60">
        <v>15</v>
      </c>
      <c r="AF60">
        <v>21</v>
      </c>
    </row>
    <row r="61" spans="1:60" x14ac:dyDescent="0.2">
      <c r="A61" s="187">
        <v>52</v>
      </c>
      <c r="B61" s="189">
        <v>210000052</v>
      </c>
      <c r="C61" s="172" t="s">
        <v>118</v>
      </c>
      <c r="D61" s="173" t="s">
        <v>103</v>
      </c>
      <c r="E61" s="174">
        <v>32</v>
      </c>
      <c r="F61" s="166"/>
      <c r="G61" s="166">
        <f t="shared" si="8"/>
        <v>0</v>
      </c>
    </row>
    <row r="62" spans="1:60" x14ac:dyDescent="0.2">
      <c r="D62" s="11"/>
    </row>
    <row r="63" spans="1:60" x14ac:dyDescent="0.2">
      <c r="D63" s="11"/>
    </row>
    <row r="64" spans="1:60" x14ac:dyDescent="0.2">
      <c r="D64" s="11"/>
    </row>
    <row r="65" spans="4:4" x14ac:dyDescent="0.2">
      <c r="D65" s="11"/>
    </row>
    <row r="66" spans="4:4" x14ac:dyDescent="0.2">
      <c r="D66" s="11"/>
    </row>
    <row r="67" spans="4:4" x14ac:dyDescent="0.2">
      <c r="D67" s="11"/>
    </row>
    <row r="68" spans="4:4" x14ac:dyDescent="0.2">
      <c r="D68" s="11"/>
    </row>
    <row r="69" spans="4:4" x14ac:dyDescent="0.2">
      <c r="D69" s="11"/>
    </row>
    <row r="70" spans="4:4" x14ac:dyDescent="0.2">
      <c r="D70" s="11"/>
    </row>
    <row r="71" spans="4:4" x14ac:dyDescent="0.2">
      <c r="D71" s="11"/>
    </row>
    <row r="72" spans="4:4" x14ac:dyDescent="0.2">
      <c r="D72" s="11"/>
    </row>
    <row r="73" spans="4:4" x14ac:dyDescent="0.2">
      <c r="D73" s="11"/>
    </row>
    <row r="74" spans="4:4" x14ac:dyDescent="0.2">
      <c r="D74" s="11"/>
    </row>
    <row r="75" spans="4:4" x14ac:dyDescent="0.2">
      <c r="D75" s="11"/>
    </row>
    <row r="76" spans="4:4" x14ac:dyDescent="0.2">
      <c r="D76" s="11"/>
    </row>
    <row r="77" spans="4:4" x14ac:dyDescent="0.2">
      <c r="D77" s="11"/>
    </row>
    <row r="78" spans="4:4" x14ac:dyDescent="0.2">
      <c r="D78" s="11"/>
    </row>
    <row r="79" spans="4:4" x14ac:dyDescent="0.2">
      <c r="D79" s="11"/>
    </row>
    <row r="80" spans="4:4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2022-03-15T09:43:02Z</cp:lastPrinted>
  <dcterms:created xsi:type="dcterms:W3CDTF">2009-04-08T07:15:50Z</dcterms:created>
  <dcterms:modified xsi:type="dcterms:W3CDTF">2024-04-25T05:22:48Z</dcterms:modified>
</cp:coreProperties>
</file>